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<sst xmlns="http://schemas.openxmlformats.org/spreadsheetml/2006/main" count="146" uniqueCount="130">
  <si>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</si>
  <si>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</si>
  <si>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</si>
  <si>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</si>
  <si>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</si>
  <si>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</si>
  <si>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</si>
  <si>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</si>
  <si>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</si>
  <si>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</si>
  <si>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</si>
  <si>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</si>
  <si>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</si>
  <si>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</si>
  <si>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</si>
  <si>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</si>
  <si>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</si>
  <si>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</si>
  <si>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</si>
  <si>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</si>
  <si>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</si>
  <si>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</si>
  <si>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</si>
  <si>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</si>
  <si>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</si>
  <si>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</si>
  <si>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</si>
  <si>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</si>
  <si>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</si>
  <si>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</si>
  <si>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</si>
  <si>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</si>
  <si>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</si>
  <si>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</si>
  <si>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</si>
  <si>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</si>
  <si>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</si>
  <si>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</si>
  <si>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</si>
  <si>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</si>
  <si>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</si>
  <si>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</si>
  <si>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</si>
  <si>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</si>
  <si>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</si>
  <si>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</si>
  <si>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</si>
  <si>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</si>
  <si>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</si>
  <si>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</si>
  <si>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</si>
  <si>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</si>
  <si>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</si>
  <si>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</si>
  <si>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</si>
  <si>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</si>
  <si>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</si>
  <si>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</si>
  <si>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</si>
  <si>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</si>
  <si>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</si>
  <si>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</si>
  <si>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</si>
  <si>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</si>
  <si>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</si>
  <si>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</si>
  <si>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</si>
  <si>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</si>
  <si>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</si>
  <si>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</si>
  <si>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</si>
  <si>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</si>
  <si>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</si>
  <si>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</si>
  <si>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</si>
  <si>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</si>
  <si>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</si>
  <si>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</si>
  <si>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</si>
  <si>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</si>
  <si>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</si>
  <si>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</si>
  <si>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</si>
  <si>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</si>
  <si>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</si>
  <si>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</si>
  <si>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</si>
  <si>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</si>
  <si>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</si>
  <si>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</si>
  <si>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</si>
  <si>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</si>
  <si>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</si>
  <si>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</si>
  <si>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</si>
  <si>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</si>
  <si>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</si>
  <si>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</si>
  <si>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</si>
  <si>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</si>
  <si>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</si>
  <si>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</si>
  <si>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</si>
  <si>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</si>
  <si>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</si>
  <si>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</si>
  <si>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</si>
  <si>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</si>
  <si>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</si>
  <si>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</si>
  <si>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</si>
  <si>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</si>
  <si>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</si>
  <si>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</si>
  <si>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</si>
  <si>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</si>
  <si>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</si>
  <si>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</si>
  <si>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</si>
  <si>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</si>
  <si>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</si>
  <si>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</si>
  <si>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</si>
  <si>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</si>
  <si>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</si>
  <si>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</si>
  <si>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</si>
  <si>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</si>
  <si>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</si>
  <si>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22.12.2016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</si>
</sst>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54">
      <selection activeCell="N20" sqref="N2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129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9786669.61</v>
      </c>
      <c r="N7" s="47"/>
      <c r="O7" s="60">
        <f>SUM(O8:O28)</f>
        <v>9786669.61</v>
      </c>
      <c r="P7" s="60">
        <f>SUM(P8:P28)</f>
        <v>9786669.61</v>
      </c>
      <c r="R7" s="60">
        <f>SUM(R8:R28)</f>
        <v>7067353.170000001</v>
      </c>
      <c r="S7" s="102">
        <f>R7/M7*100</f>
        <v>72.21407743016678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5382807.52</v>
      </c>
      <c r="N8" s="48"/>
      <c r="O8" s="76">
        <f>M8</f>
        <v>5382807.52</v>
      </c>
      <c r="P8" s="76">
        <f>O8</f>
        <v>5382807.52</v>
      </c>
      <c r="R8" s="88">
        <f>4728107.3+31786.4+1908+28195.2+3803</f>
        <v>4793799.9</v>
      </c>
      <c r="S8" s="103">
        <f>R8/M8*100</f>
        <v>89.05761319141504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7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8">R9/M9*100</f>
        <v>71.99025366488218</v>
      </c>
    </row>
    <row r="10" spans="1:19" ht="47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97000</v>
      </c>
      <c r="N10" s="48"/>
      <c r="O10" s="76">
        <f t="shared" si="0"/>
        <v>97000</v>
      </c>
      <c r="P10" s="91">
        <f>O10</f>
        <v>97000</v>
      </c>
      <c r="Q10" s="92"/>
      <c r="R10" s="88">
        <v>6156</v>
      </c>
      <c r="S10" s="103">
        <f t="shared" si="1"/>
        <v>6.34639175257732</v>
      </c>
    </row>
    <row r="11" spans="1:19" ht="45.75" customHeight="1">
      <c r="A11" s="90" t="s">
        <v>69</v>
      </c>
      <c r="B11" s="97" t="s">
        <v>94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78000</v>
      </c>
      <c r="N11" s="48"/>
      <c r="O11" s="76">
        <f t="shared" si="0"/>
        <v>78000</v>
      </c>
      <c r="P11" s="91">
        <v>78000</v>
      </c>
      <c r="Q11" s="92"/>
      <c r="R11" s="88">
        <f>2922+18000</f>
        <v>20922</v>
      </c>
      <c r="S11" s="103">
        <f t="shared" si="1"/>
        <v>26.823076923076922</v>
      </c>
    </row>
    <row r="12" spans="1:19" ht="48" customHeight="1">
      <c r="A12" s="90" t="s">
        <v>70</v>
      </c>
      <c r="B12" s="97" t="s">
        <v>95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132609</v>
      </c>
      <c r="N12" s="48"/>
      <c r="O12" s="76">
        <f t="shared" si="0"/>
        <v>132609</v>
      </c>
      <c r="P12" s="76">
        <f aca="true" t="shared" si="2" ref="P12:P18">O12</f>
        <v>132609</v>
      </c>
      <c r="Q12" s="92"/>
      <c r="R12" s="88">
        <f>4358+101544</f>
        <v>105902</v>
      </c>
      <c r="S12" s="103">
        <f t="shared" si="1"/>
        <v>79.8603413041347</v>
      </c>
    </row>
    <row r="13" spans="1:19" ht="42.75" customHeight="1">
      <c r="A13" s="90" t="s">
        <v>71</v>
      </c>
      <c r="B13" s="97" t="s">
        <v>109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143982</v>
      </c>
      <c r="N13" s="48"/>
      <c r="O13" s="76">
        <f t="shared" si="0"/>
        <v>143982</v>
      </c>
      <c r="P13" s="76">
        <f t="shared" si="2"/>
        <v>143982</v>
      </c>
      <c r="Q13" s="92"/>
      <c r="R13" s="88">
        <f>3878+104134</f>
        <v>108012</v>
      </c>
      <c r="S13" s="103">
        <f t="shared" si="1"/>
        <v>75.01771054715172</v>
      </c>
    </row>
    <row r="14" spans="1:19" ht="37.5">
      <c r="A14" s="90" t="s">
        <v>73</v>
      </c>
      <c r="B14" s="97" t="s">
        <v>113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505000</v>
      </c>
      <c r="N14" s="48"/>
      <c r="O14" s="76">
        <f t="shared" si="0"/>
        <v>505000</v>
      </c>
      <c r="P14" s="65">
        <f t="shared" si="2"/>
        <v>505000</v>
      </c>
      <c r="R14" s="98">
        <v>4471.2</v>
      </c>
      <c r="S14" s="103">
        <f t="shared" si="1"/>
        <v>0.8853861386138614</v>
      </c>
    </row>
    <row r="15" spans="1:19" ht="42.75" customHeight="1">
      <c r="A15" s="90" t="s">
        <v>74</v>
      </c>
      <c r="B15" s="97" t="s">
        <v>114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295000</v>
      </c>
      <c r="N15" s="48"/>
      <c r="O15" s="76">
        <f t="shared" si="0"/>
        <v>295000</v>
      </c>
      <c r="P15" s="65">
        <f t="shared" si="2"/>
        <v>295000</v>
      </c>
      <c r="R15" s="98">
        <f>12950.48+153000</f>
        <v>165950.48</v>
      </c>
      <c r="S15" s="103">
        <f t="shared" si="1"/>
        <v>56.254400000000004</v>
      </c>
    </row>
    <row r="16" spans="1:19" ht="26.25" customHeight="1">
      <c r="A16" s="90" t="s">
        <v>75</v>
      </c>
      <c r="B16" s="97" t="s">
        <v>115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275000</v>
      </c>
      <c r="N16" s="48"/>
      <c r="O16" s="76">
        <f t="shared" si="0"/>
        <v>275000</v>
      </c>
      <c r="P16" s="65">
        <f t="shared" si="2"/>
        <v>275000</v>
      </c>
      <c r="R16" s="98">
        <v>103631.9</v>
      </c>
      <c r="S16" s="103">
        <f t="shared" si="1"/>
        <v>37.684327272727266</v>
      </c>
    </row>
    <row r="17" spans="1:19" ht="36.75" customHeight="1">
      <c r="A17" s="90" t="s">
        <v>78</v>
      </c>
      <c r="B17" s="97" t="s">
        <v>116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6">
        <v>295000</v>
      </c>
      <c r="N17" s="48"/>
      <c r="O17" s="76">
        <f t="shared" si="0"/>
        <v>295000</v>
      </c>
      <c r="P17" s="65">
        <f t="shared" si="2"/>
        <v>295000</v>
      </c>
      <c r="R17" s="98">
        <f>12843.02+139600</f>
        <v>152443.02</v>
      </c>
      <c r="S17" s="103">
        <f t="shared" si="1"/>
        <v>51.6756</v>
      </c>
    </row>
    <row r="18" spans="1:19" ht="49.5" customHeight="1">
      <c r="A18" s="90" t="s">
        <v>79</v>
      </c>
      <c r="B18" s="99" t="s">
        <v>56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f>339895</f>
        <v>339895</v>
      </c>
      <c r="N18" s="48"/>
      <c r="O18" s="76">
        <f t="shared" si="0"/>
        <v>339895</v>
      </c>
      <c r="P18" s="77">
        <f t="shared" si="2"/>
        <v>339895</v>
      </c>
      <c r="R18" s="98">
        <f>333102.04+4843</f>
        <v>337945.04</v>
      </c>
      <c r="S18" s="103">
        <f t="shared" si="1"/>
        <v>99.42630518248282</v>
      </c>
    </row>
    <row r="19" spans="1:19" ht="63.75" customHeight="1">
      <c r="A19" s="90" t="s">
        <v>90</v>
      </c>
      <c r="B19" s="99" t="s">
        <v>127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v>159367</v>
      </c>
      <c r="N19" s="48"/>
      <c r="O19" s="76">
        <f t="shared" si="0"/>
        <v>159367</v>
      </c>
      <c r="P19" s="65">
        <v>159367</v>
      </c>
      <c r="R19" s="98">
        <f>12009.56+4926+59600+28022.3+13717.83</f>
        <v>118275.69</v>
      </c>
      <c r="S19" s="103">
        <f t="shared" si="1"/>
        <v>74.21592299535035</v>
      </c>
    </row>
    <row r="20" spans="1:19" ht="69" customHeight="1">
      <c r="A20" s="90" t="s">
        <v>91</v>
      </c>
      <c r="B20" s="99" t="s">
        <v>117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f>134749+14645.41</f>
        <v>149394.41</v>
      </c>
      <c r="N20" s="48"/>
      <c r="O20" s="76">
        <f t="shared" si="0"/>
        <v>149394.41</v>
      </c>
      <c r="P20" s="65">
        <f>O20</f>
        <v>149394.41</v>
      </c>
      <c r="R20" s="98">
        <f>4800+70000</f>
        <v>74800</v>
      </c>
      <c r="S20" s="103">
        <f t="shared" si="1"/>
        <v>50.06880779541885</v>
      </c>
    </row>
    <row r="21" spans="1:19" ht="46.5" customHeight="1">
      <c r="A21" s="90" t="s">
        <v>101</v>
      </c>
      <c r="B21" s="99" t="s">
        <v>118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172608+19337.17</f>
        <v>191945.16999999998</v>
      </c>
      <c r="N21" s="48"/>
      <c r="O21" s="76">
        <f t="shared" si="0"/>
        <v>191945.16999999998</v>
      </c>
      <c r="P21" s="65">
        <f aca="true" t="shared" si="3" ref="P21:P27">O21</f>
        <v>191945.16999999998</v>
      </c>
      <c r="R21" s="98">
        <f>4800+90000</f>
        <v>94800</v>
      </c>
      <c r="S21" s="103">
        <f t="shared" si="1"/>
        <v>49.38910419053525</v>
      </c>
    </row>
    <row r="22" spans="1:19" ht="54.75" customHeight="1">
      <c r="A22" s="90" t="s">
        <v>102</v>
      </c>
      <c r="B22" s="99" t="s">
        <v>119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173917+19337.17</f>
        <v>193254.16999999998</v>
      </c>
      <c r="N22" s="48"/>
      <c r="O22" s="76">
        <f t="shared" si="0"/>
        <v>193254.16999999998</v>
      </c>
      <c r="P22" s="65">
        <f t="shared" si="3"/>
        <v>193254.16999999998</v>
      </c>
      <c r="R22" s="98">
        <f>4800+90000</f>
        <v>94800</v>
      </c>
      <c r="S22" s="103">
        <f t="shared" si="1"/>
        <v>49.05456891305373</v>
      </c>
    </row>
    <row r="23" spans="1:19" ht="39" customHeight="1">
      <c r="A23" s="90" t="s">
        <v>103</v>
      </c>
      <c r="B23" s="99" t="s">
        <v>120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130585+62520.17</f>
        <v>193105.16999999998</v>
      </c>
      <c r="N23" s="48"/>
      <c r="O23" s="76">
        <f t="shared" si="0"/>
        <v>193105.16999999998</v>
      </c>
      <c r="P23" s="65">
        <f t="shared" si="3"/>
        <v>193105.16999999998</v>
      </c>
      <c r="R23" s="98">
        <f>4800+89000</f>
        <v>93800</v>
      </c>
      <c r="S23" s="103">
        <f t="shared" si="1"/>
        <v>48.57456690569186</v>
      </c>
    </row>
    <row r="24" spans="1:19" ht="39" customHeight="1">
      <c r="A24" s="90" t="s">
        <v>104</v>
      </c>
      <c r="B24" s="99" t="s">
        <v>121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173768-28537.59</f>
        <v>145230.41</v>
      </c>
      <c r="N24" s="48"/>
      <c r="O24" s="76">
        <f t="shared" si="0"/>
        <v>145230.41</v>
      </c>
      <c r="P24" s="65">
        <f t="shared" si="3"/>
        <v>145230.41</v>
      </c>
      <c r="R24" s="98">
        <f>4800+68000+52766.06</f>
        <v>125566.06</v>
      </c>
      <c r="S24" s="103">
        <f t="shared" si="1"/>
        <v>86.4598950040835</v>
      </c>
    </row>
    <row r="25" spans="1:19" ht="39" customHeight="1">
      <c r="A25" s="90" t="s">
        <v>110</v>
      </c>
      <c r="B25" s="100" t="s">
        <v>122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60000</v>
      </c>
      <c r="N25" s="48"/>
      <c r="O25" s="76">
        <f t="shared" si="0"/>
        <v>60000</v>
      </c>
      <c r="P25" s="65">
        <f t="shared" si="3"/>
        <v>60000</v>
      </c>
      <c r="R25" s="98">
        <f>2076+585.6+1900.43</f>
        <v>4562.03</v>
      </c>
      <c r="S25" s="103">
        <f t="shared" si="1"/>
        <v>7.6033833333333325</v>
      </c>
    </row>
    <row r="26" spans="1:19" ht="39" customHeight="1">
      <c r="A26" s="90" t="s">
        <v>111</v>
      </c>
      <c r="B26" s="104" t="s">
        <v>128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20000</v>
      </c>
      <c r="N26" s="48"/>
      <c r="O26" s="76">
        <f t="shared" si="0"/>
        <v>20000</v>
      </c>
      <c r="P26" s="65">
        <f t="shared" si="3"/>
        <v>20000</v>
      </c>
      <c r="R26" s="98">
        <v>0</v>
      </c>
      <c r="S26" s="103">
        <f t="shared" si="1"/>
        <v>0</v>
      </c>
    </row>
    <row r="27" spans="1:19" ht="39" customHeight="1">
      <c r="A27" s="90" t="s">
        <v>112</v>
      </c>
      <c r="B27" s="99" t="s">
        <v>123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6">
        <f t="shared" si="0"/>
        <v>159.76</v>
      </c>
      <c r="P27" s="65">
        <f t="shared" si="3"/>
        <v>159.76</v>
      </c>
      <c r="R27" s="98">
        <v>159.76</v>
      </c>
      <c r="S27" s="103">
        <f t="shared" si="1"/>
        <v>100</v>
      </c>
    </row>
    <row r="28" spans="1:19" ht="39" customHeight="1">
      <c r="A28" s="90" t="s">
        <v>125</v>
      </c>
      <c r="B28" s="100" t="s">
        <v>124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O28</f>
        <v>1029985</v>
      </c>
      <c r="N28" s="48"/>
      <c r="O28" s="65">
        <f>390275+639710</f>
        <v>1029985</v>
      </c>
      <c r="P28" s="65">
        <f>O28</f>
        <v>1029985</v>
      </c>
      <c r="R28" s="101">
        <f>5921+13816.52+296704+21654.63+103554.2+147762.28</f>
        <v>589412.63</v>
      </c>
      <c r="S28" s="103">
        <f t="shared" si="1"/>
        <v>57.22536056350336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7479455</v>
      </c>
      <c r="N29" s="47"/>
      <c r="O29" s="68">
        <f>M29</f>
        <v>7479455</v>
      </c>
      <c r="P29" s="68">
        <f>O29</f>
        <v>7479455</v>
      </c>
      <c r="R29" s="80">
        <f>R30</f>
        <v>2687647</v>
      </c>
      <c r="S29" s="81">
        <f aca="true" t="shared" si="4" ref="S29:S75">R29/M29*100</f>
        <v>35.93372779166397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7479455</v>
      </c>
      <c r="N30" s="48"/>
      <c r="O30" s="65">
        <f>M30</f>
        <v>7479455</v>
      </c>
      <c r="P30" s="65">
        <f>O30</f>
        <v>7479455</v>
      </c>
      <c r="Q30" s="65">
        <f>P30</f>
        <v>7479455</v>
      </c>
      <c r="R30" s="65">
        <f>1385394.26+5450+271894.18+262196.9+365419.98+220444.08+176847.6</f>
        <v>2687647</v>
      </c>
      <c r="S30" s="82">
        <f t="shared" si="4"/>
        <v>35.93372779166397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5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26118.14</v>
      </c>
      <c r="S31" s="81">
        <f t="shared" si="4"/>
        <v>91.96528169014084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5"/>
        <v>28400</v>
      </c>
      <c r="N32" s="48">
        <v>28400</v>
      </c>
      <c r="O32" s="48">
        <v>0</v>
      </c>
      <c r="P32" s="48">
        <v>0</v>
      </c>
      <c r="R32" s="48">
        <v>26118.14</v>
      </c>
      <c r="S32" s="82">
        <f t="shared" si="4"/>
        <v>91.96528169014084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5"/>
        <v>79833928.38</v>
      </c>
      <c r="N33" s="47">
        <f>N34+N38+N44+N48+N52+N54+N55+N56+N59+N62+N65+N66+N67+N68+N69+N70+N71+N57</f>
        <v>79833928.38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76659655.36</v>
      </c>
      <c r="S33" s="81">
        <f t="shared" si="4"/>
        <v>96.02390476779392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5"/>
        <v>10373200</v>
      </c>
      <c r="N34" s="48">
        <f>N35+N36+N37</f>
        <v>10373200</v>
      </c>
      <c r="O34" s="56"/>
      <c r="P34" s="56"/>
      <c r="R34" s="48">
        <f>R35+R36+R37</f>
        <v>9300869.870000001</v>
      </c>
      <c r="S34" s="82">
        <f t="shared" si="4"/>
        <v>89.66249440866851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5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377576+371325+333575+309994.8+343665.2+183849+382449.6+208635+112435+213155+204635+153080+218500+104095+156320+175611.4</f>
        <v>3848901</v>
      </c>
      <c r="S35" s="86">
        <f t="shared" si="4"/>
        <v>98.30411462723163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368514.26+320005.16+308997.12+245452.4+488986.08+424493.2+319141.43+361164.06+393613.2+515925.59+643211.58+722064.79</f>
        <v>5111568.87</v>
      </c>
      <c r="S36" s="86">
        <f t="shared" si="4"/>
        <v>83.55649971393542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31760+32267.33+557+3492.67+30267.33+3492.67+2457.54+28267.33+3492.67+30267.32+3492.67+30767.33+3492.67+30267.33+3492.67+28267.33+5492.67+28267.33+2000+3492.67+500+30267.34+4278.13</f>
        <v>340400.00000000006</v>
      </c>
      <c r="S37" s="87">
        <f t="shared" si="4"/>
        <v>100.00000000000003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5"/>
        <v>5469440</v>
      </c>
      <c r="N38" s="48">
        <f>N39+N40+N41+N42+N43</f>
        <v>5469440</v>
      </c>
      <c r="O38" s="56"/>
      <c r="P38" s="56"/>
      <c r="R38" s="48">
        <f>R39+R40+R41+R42+R43</f>
        <v>5468870.42</v>
      </c>
      <c r="S38" s="82">
        <f t="shared" si="4"/>
        <v>99.98958613678914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5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4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4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3100080</v>
      </c>
      <c r="N41" s="50">
        <f>1231480+1589000+180000+29600+70000</f>
        <v>3100080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95028.5+188463.6+68400+157936.81+158389.75+145896+29600+29783+198012+97921.6+193183.5+70992+147900+44992.5+21677.5+14703+58116+88392+107822+50854.4+71688+74646+6000+161762+123612.5+114360+30800+133278+45588+96744+214728+58290</f>
        <v>3099560.66</v>
      </c>
      <c r="S41" s="87">
        <f t="shared" si="4"/>
        <v>99.98324752909603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4"/>
        <v>100</v>
      </c>
    </row>
    <row r="43" spans="1:19" ht="18.75" hidden="1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0</v>
      </c>
      <c r="N43" s="50">
        <f>70000-70000</f>
        <v>0</v>
      </c>
      <c r="O43" s="56"/>
      <c r="P43" s="56"/>
      <c r="R43" s="50">
        <v>0</v>
      </c>
      <c r="S43" s="86" t="e">
        <f t="shared" si="4"/>
        <v>#DIV/0!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5"/>
        <v>526603.15</v>
      </c>
      <c r="N44" s="48">
        <f>N45+N46+N47</f>
        <v>526603.15</v>
      </c>
      <c r="O44" s="56"/>
      <c r="P44" s="56"/>
      <c r="R44" s="48">
        <f>R45+R46+R47</f>
        <v>516156.55000000005</v>
      </c>
      <c r="S44" s="82">
        <f t="shared" si="4"/>
        <v>98.01622910914985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5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4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4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5"/>
        <v>88603.15</v>
      </c>
      <c r="N47" s="30">
        <f>187900-99296.85</f>
        <v>88603.15</v>
      </c>
      <c r="O47" s="56"/>
      <c r="P47" s="56"/>
      <c r="R47" s="30">
        <f>2357.42+16410.77+16575.26+17703.29+14605.33+20951.08</f>
        <v>88603.15</v>
      </c>
      <c r="S47" s="86">
        <f t="shared" si="4"/>
        <v>100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5"/>
        <v>2123000</v>
      </c>
      <c r="N48" s="48">
        <f>N49+N50+N51</f>
        <v>2123000</v>
      </c>
      <c r="O48" s="56"/>
      <c r="P48" s="56"/>
      <c r="R48" s="48">
        <f>R49+R50+R51</f>
        <v>1557516.7299999997</v>
      </c>
      <c r="S48" s="82">
        <f t="shared" si="4"/>
        <v>73.36395336787564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5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197840.3+18507.64+57600+73630.54+35971.53+30920+76506.15+96247.25+38400+6300+15734.99+21980.11+73593.36+3495.25+5545.21+10780.11+70040+77853.38+8335.49+10781.4+73829.46+6988.73+10943.87+74954.36+88150+10869.68+9767.79+74359.94+5754.72+23029.35+10690.65+80071.33+116531.64</f>
        <v>1516004.2299999997</v>
      </c>
      <c r="S49" s="87">
        <f t="shared" si="4"/>
        <v>76.39225144872762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4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5"/>
        <v>20685</v>
      </c>
      <c r="N51" s="30">
        <v>20685</v>
      </c>
      <c r="O51" s="56"/>
      <c r="P51" s="56"/>
      <c r="R51" s="30">
        <f>848.74+587.05+557.5+750.92+889.87+917.3+825+1165.64+1587.78+3962.64</f>
        <v>12092.44</v>
      </c>
      <c r="S51" s="86">
        <f t="shared" si="4"/>
        <v>58.45994682136815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5"/>
        <v>205989</v>
      </c>
      <c r="N52" s="52">
        <f>N53</f>
        <v>205989</v>
      </c>
      <c r="O52" s="56"/>
      <c r="P52" s="56"/>
      <c r="R52" s="52">
        <f>R53</f>
        <v>198500.84000000003</v>
      </c>
      <c r="S52" s="82">
        <f t="shared" si="4"/>
        <v>96.36477675992408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5"/>
        <v>205989</v>
      </c>
      <c r="N53" s="30">
        <f>135989+70000</f>
        <v>205989</v>
      </c>
      <c r="O53" s="56"/>
      <c r="P53" s="56"/>
      <c r="R53" s="30">
        <f>6438.31+13187.76+54909+12393.8+41571.97+70000</f>
        <v>198500.84000000003</v>
      </c>
      <c r="S53" s="87">
        <f t="shared" si="4"/>
        <v>96.36477675992408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5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307554.9+660163.29+188518.82+197590.73+136793.57+167192.17+227989.31+243188.57+455978.54+258387.82+212790+106395+121594.26+227989.26+106395+121594.28+75996.43</f>
        <v>3816111.9499999993</v>
      </c>
      <c r="S54" s="82">
        <f t="shared" si="4"/>
        <v>92.8566941950462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20021537.95</v>
      </c>
      <c r="N55" s="52">
        <f>19021537.95+1000000</f>
        <v>20021537.95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+333840.28+208650.18</f>
        <v>19581459.100000005</v>
      </c>
      <c r="S55" s="82">
        <f t="shared" si="4"/>
        <v>97.80197279999665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185173.65</v>
      </c>
      <c r="N56" s="52">
        <f>257000-11241.06-60585.29</f>
        <v>185173.65</v>
      </c>
      <c r="O56" s="56"/>
      <c r="P56" s="58"/>
      <c r="R56" s="52">
        <f>23700.62+50875.25+50875.25+50775.25+8771.48</f>
        <v>184997.85</v>
      </c>
      <c r="S56" s="82">
        <f t="shared" si="4"/>
        <v>99.90506208631736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2325447.46</v>
      </c>
      <c r="N57" s="52">
        <f>N58</f>
        <v>2325447.46</v>
      </c>
      <c r="O57" s="56"/>
      <c r="P57" s="58"/>
      <c r="R57" s="52">
        <f>R58</f>
        <v>2185447.46</v>
      </c>
      <c r="S57" s="89">
        <f t="shared" si="4"/>
        <v>93.97965327498734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5"/>
        <v>2325447.46</v>
      </c>
      <c r="N58" s="96">
        <f>1589311.46+341572+254564+140000</f>
        <v>2325447.46</v>
      </c>
      <c r="O58" s="56"/>
      <c r="P58" s="58"/>
      <c r="R58" s="95">
        <f>201636.21+106959.16+388332+795.26+161920.02+414521.05+32050.95+73445+348571.01+457216.8</f>
        <v>2185447.46</v>
      </c>
      <c r="S58" s="86">
        <f t="shared" si="4"/>
        <v>93.97965327498734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5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4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5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4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4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5"/>
        <v>1033500</v>
      </c>
      <c r="N62" s="54">
        <f>N64+N63</f>
        <v>1033500</v>
      </c>
      <c r="O62" s="56"/>
      <c r="P62" s="56"/>
      <c r="R62" s="54">
        <f>R64+R63</f>
        <v>931424.0399999999</v>
      </c>
      <c r="S62" s="82">
        <f t="shared" si="4"/>
        <v>90.12327431059506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5"/>
        <v>933500</v>
      </c>
      <c r="N63" s="53">
        <v>933500</v>
      </c>
      <c r="O63" s="56"/>
      <c r="P63" s="56"/>
      <c r="R63" s="53">
        <f>12823.97+314438.51+1053.06+121644.29+64211.93+20568.88+13082.39+4993.7+64170+256847.78</f>
        <v>873834.5099999999</v>
      </c>
      <c r="S63" s="82">
        <f t="shared" si="4"/>
        <v>93.60841028387786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100000</v>
      </c>
      <c r="N64" s="53">
        <v>100000</v>
      </c>
      <c r="O64" s="56"/>
      <c r="P64" s="56"/>
      <c r="R64" s="53">
        <f>385.27+6084.22+13129.31+12261.98+8270.72+11951.26+102.94+5403.83</f>
        <v>57589.530000000006</v>
      </c>
      <c r="S64" s="82">
        <f t="shared" si="4"/>
        <v>57.58953000000001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5"/>
        <v>821358.2</v>
      </c>
      <c r="N65" s="48">
        <v>821358.2</v>
      </c>
      <c r="O65" s="56"/>
      <c r="P65" s="56"/>
      <c r="R65" s="48">
        <f>57313.38+61144.73+58977.29+61169.9+64788.11+63325.73+67704.89+66130.42+67368.74+72480.48+73502.72+70997.08</f>
        <v>784903.4699999999</v>
      </c>
      <c r="S65" s="82">
        <f t="shared" si="4"/>
        <v>95.56165263827644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5"/>
        <v>169650.71000000002</v>
      </c>
      <c r="N66" s="48">
        <f>59136-23.2+11241.06+99296.85</f>
        <v>169650.71000000002</v>
      </c>
      <c r="O66" s="56"/>
      <c r="P66" s="56"/>
      <c r="R66" s="48">
        <f>15318.9+21300+98533.56</f>
        <v>135152.46</v>
      </c>
      <c r="S66" s="82">
        <f t="shared" si="4"/>
        <v>79.6651307854827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4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5"/>
        <v>5475807.68</v>
      </c>
      <c r="N68" s="48">
        <v>5475807.68</v>
      </c>
      <c r="O68" s="56"/>
      <c r="P68" s="61"/>
      <c r="R68" s="93">
        <v>5475807.68</v>
      </c>
      <c r="S68" s="86">
        <f t="shared" si="4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170381.14</v>
      </c>
      <c r="N69" s="48">
        <f>550000-379618.86</f>
        <v>170381.14</v>
      </c>
      <c r="O69" s="56"/>
      <c r="P69" s="61"/>
      <c r="R69" s="93">
        <v>170381.14</v>
      </c>
      <c r="S69" s="86">
        <f t="shared" si="4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0</v>
      </c>
      <c r="N70" s="48">
        <f>305182-305182</f>
        <v>0</v>
      </c>
      <c r="O70" s="56"/>
      <c r="P70" s="61"/>
      <c r="R70" s="93">
        <v>0</v>
      </c>
      <c r="S70" s="94"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8634005.6</v>
      </c>
      <c r="N71" s="48">
        <f>N72+N73+N74</f>
        <v>8634005.6</v>
      </c>
      <c r="O71" s="66"/>
      <c r="P71" s="67"/>
      <c r="R71" s="48">
        <f>R72+R73+R74</f>
        <v>8167417.199999999</v>
      </c>
      <c r="S71" s="89">
        <f t="shared" si="4"/>
        <v>94.59592196697209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185695.2+283914.6+257099.4+99340.8+62907.6+129854.4+71424+72591.6+236332.8+190290+101258.4+5511.6+10389.6+134775.6+73551.6</f>
        <v>1914937.2000000004</v>
      </c>
      <c r="S72" s="86">
        <f t="shared" si="4"/>
        <v>95.74686000000003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309091.2+295428.55+104848.25+410089.8+99821.4+693328.2+131138.4+79300.2-85899.6+204077.4+30228.6+338492.4+314325+469128-30844.2+68012.4+172592.4+166410+6012+227850+53860.8+67195.2</f>
        <v>4124486.3999999994</v>
      </c>
      <c r="S73" s="86">
        <f t="shared" si="4"/>
        <v>91.5329652917036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2127993.6</v>
      </c>
      <c r="N74" s="84">
        <f>3500000-1372006.4</f>
        <v>2127993.6</v>
      </c>
      <c r="O74" s="66"/>
      <c r="P74" s="67"/>
      <c r="R74" s="53">
        <f>74552+801148+76187.2+99949.6+104283-48504+223664-126980+76302+165654+137199.2+112404+105777.6+137434+9230+19742.6+104708.4-146664+198734.4+3171.6</f>
        <v>2127993.6</v>
      </c>
      <c r="S74" s="86">
        <f t="shared" si="4"/>
        <v>100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97128452.99</v>
      </c>
      <c r="N75" s="60">
        <f>N7+N29+N31+N33</f>
        <v>79862328.38</v>
      </c>
      <c r="O75" s="60">
        <f>O7+O29+O31+O33</f>
        <v>17266124.61</v>
      </c>
      <c r="P75" s="60">
        <f>P7+P29+P31+P33</f>
        <v>17266124.61</v>
      </c>
      <c r="R75" s="79">
        <f>R29+R31+R33+R7</f>
        <v>86440773.67</v>
      </c>
      <c r="S75" s="81">
        <f t="shared" si="4"/>
        <v>88.99634557023126</v>
      </c>
    </row>
    <row r="76" spans="2:15" ht="12.75" hidden="1">
      <c r="B76">
        <v>2240</v>
      </c>
      <c r="M76" s="41">
        <f>M32+M35+M38+M45+M54+M55+M59+M66</f>
        <v>52235418.79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7148146.350000001</v>
      </c>
      <c r="O78" s="56"/>
    </row>
    <row r="79" spans="2:15" ht="12.75" hidden="1">
      <c r="B79">
        <v>2610</v>
      </c>
      <c r="M79" s="41">
        <f>M37+M49+M53</f>
        <v>2530889</v>
      </c>
      <c r="O79" s="56"/>
    </row>
    <row r="80" spans="13:15" ht="12.75" hidden="1">
      <c r="M80" s="41">
        <f>M76+M77+M78+M79</f>
        <v>63044512.85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2016-12-22T13:11:23Z</dcterms:modified>
  <cp:category/>
  <cp:version/>
  <cp:contentType/>
  <cp:contentStatus/>
</cp:coreProperties>
</file>